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ropbox (MIT)\Excel Models\"/>
    </mc:Choice>
  </mc:AlternateContent>
  <xr:revisionPtr revIDLastSave="0" documentId="13_ncr:1_{61F3027F-DDDD-4386-A2E3-2EEF68C11D76}" xr6:coauthVersionLast="36" xr6:coauthVersionMax="36" xr10:uidLastSave="{00000000-0000-0000-0000-000000000000}"/>
  <bookViews>
    <workbookView xWindow="0" yWindow="0" windowWidth="28800" windowHeight="12240" xr2:uid="{0C319114-D364-4551-B24B-13D1DB23C9B4}"/>
  </bookViews>
  <sheets>
    <sheet name="Introduction" sheetId="2" r:id="rId1"/>
    <sheet name="Calculator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D11" i="1" l="1"/>
  <c r="S12" i="1"/>
  <c r="P12" i="1"/>
  <c r="S11" i="1"/>
  <c r="P11" i="1"/>
  <c r="O11" i="1"/>
  <c r="N12" i="1"/>
  <c r="J11" i="1"/>
  <c r="N11" i="1" s="1"/>
  <c r="S13" i="1" l="1"/>
  <c r="O25" i="1" l="1"/>
  <c r="O24" i="1"/>
  <c r="I18" i="1"/>
  <c r="K18" i="1" s="1"/>
  <c r="K19" i="1" s="1"/>
  <c r="K20" i="1" s="1"/>
  <c r="K22" i="1" s="1"/>
  <c r="D16" i="1" s="1"/>
  <c r="D17" i="1" s="1"/>
  <c r="K17" i="1"/>
  <c r="D14" i="1"/>
</calcChain>
</file>

<file path=xl/sharedStrings.xml><?xml version="1.0" encoding="utf-8"?>
<sst xmlns="http://schemas.openxmlformats.org/spreadsheetml/2006/main" count="61" uniqueCount="58">
  <si>
    <t>EMPLOYEE BENEFITS/HR</t>
  </si>
  <si>
    <t>Assumptions about benefits as a percentage of Total Salary for Employees - Employer portions</t>
  </si>
  <si>
    <t>FICA:</t>
  </si>
  <si>
    <t>https://www.investopedia.com/2021-social-security-tax-limit-5116834</t>
  </si>
  <si>
    <t>Medicare:</t>
  </si>
  <si>
    <t>Ditto</t>
  </si>
  <si>
    <t>Unemployment Insurance:</t>
  </si>
  <si>
    <t>Worker Comp:</t>
  </si>
  <si>
    <t>401(k) Match:</t>
  </si>
  <si>
    <t>% of people participating in 401(k):</t>
  </si>
  <si>
    <t>Employer match  %:</t>
  </si>
  <si>
    <t>Health Insurance %</t>
  </si>
  <si>
    <t># Stated Employees (from Staffing Plan):</t>
  </si>
  <si>
    <t>Annual Premium</t>
  </si>
  <si>
    <t>Total Premium</t>
  </si>
  <si>
    <t>Kaiser Family Foundation:</t>
  </si>
  <si>
    <t>https://www.kff.org/health-costs/report/employer-health-benefits-annual-survey-archives/</t>
  </si>
  <si>
    <t>Total Benefits %:</t>
  </si>
  <si>
    <t># in Family Plan:</t>
  </si>
  <si>
    <t>Annual COLA on Salaries and Benefits:</t>
  </si>
  <si>
    <t># in Single Plan:</t>
  </si>
  <si>
    <t>% Employer Pay:</t>
  </si>
  <si>
    <t>Health Benefit as %:</t>
  </si>
  <si>
    <t>Plan</t>
  </si>
  <si>
    <t>Employee</t>
  </si>
  <si>
    <t>Total</t>
  </si>
  <si>
    <t>Employer %</t>
  </si>
  <si>
    <t>Single</t>
  </si>
  <si>
    <t>Family</t>
  </si>
  <si>
    <t>Outsourced HR/Benefits Management</t>
  </si>
  <si>
    <t>=% of Employee Monthly Salary</t>
  </si>
  <si>
    <t>https://www.inc.com/hr-outsourcing/best-hr-outsourcing-for-small-business-in-2017.html</t>
  </si>
  <si>
    <t>Inc says 4% to 8%</t>
  </si>
  <si>
    <t>Employee Benefits - Percentage Calculator</t>
  </si>
  <si>
    <t>This section goes into the "Assumptions" tab of the full model</t>
  </si>
  <si>
    <t>=&gt; Yellow colored cells are manual inputs.   References provided to data sources</t>
  </si>
  <si>
    <t>Federal UI Rate:</t>
  </si>
  <si>
    <t>Fed w Credit</t>
  </si>
  <si>
    <t xml:space="preserve">of the first </t>
  </si>
  <si>
    <t>in wages per employee =</t>
  </si>
  <si>
    <t>divided by Total Salaries=</t>
  </si>
  <si>
    <t>https://oui.doleta.gov/unemploy/docs/factsheet/Tax_FactSheet.pdf</t>
  </si>
  <si>
    <t>State:</t>
  </si>
  <si>
    <t>Mass</t>
  </si>
  <si>
    <t>State UI Rate:</t>
  </si>
  <si>
    <t>https://oui.doleta.gov/unemploy/avg_employ.asp</t>
  </si>
  <si>
    <t>Total Annual Salary - Stated Employees (from Staffing Plan):</t>
  </si>
  <si>
    <t>The goal of the Calculator is to determine a percentage that can be applied to the Total Salaries amount in your projections.</t>
  </si>
  <si>
    <t>This Health Insurance and Benefits Calculator is provided as an example of how you might calculate these costs when making financial projections for a technology startup company.</t>
  </si>
  <si>
    <t>Links are provided to the various sources from which the costs shown are derived.  Please check these sources for updates.</t>
  </si>
  <si>
    <t>INTRODUCTION AND CAVEATS</t>
  </si>
  <si>
    <t>If you have suggestions etc please contact me at the email address shown below.</t>
  </si>
  <si>
    <t>Copyright 2022, Joe Hadzima, All Rights Reserved.   The contents may not be sold but may be used with attribution for educational purposes and for assistance in making financial projections.</t>
  </si>
  <si>
    <t>Email to jgh@mit.edu</t>
  </si>
  <si>
    <t>Joe Hadzima, Senior Lecturer, MIT Sloan School of Management</t>
  </si>
  <si>
    <t>Note the (from Staffing Plan) items - these are the values from your Staffing Plan tab</t>
  </si>
  <si>
    <t>For a Financial Projections template see</t>
  </si>
  <si>
    <t>http://nutsandbolts.mit.edu/resources/Financial%20Template%202021.xls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</si>
</sst>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_);_(&quot;$&quot;* \(#,##0.00\);_(&quot;$&quot;* &quot;-&quot;?_);_(@_)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 val="double"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64" fontId="5" fillId="0" borderId="0" xfId="1" applyNumberFormat="1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right"/>
    </xf>
    <xf numFmtId="10" fontId="0" fillId="2" borderId="1" xfId="2" applyNumberFormat="1" applyFont="1" applyFill="1" applyBorder="1"/>
    <xf numFmtId="0" fontId="2" fillId="0" borderId="0" xfId="3"/>
    <xf numFmtId="10" fontId="0" fillId="2" borderId="2" xfId="2" applyNumberFormat="1" applyFont="1" applyFill="1" applyBorder="1"/>
    <xf numFmtId="0" fontId="4" fillId="0" borderId="3" xfId="0" applyFont="1" applyBorder="1" applyAlignment="1">
      <alignment horizontal="right"/>
    </xf>
    <xf numFmtId="0" fontId="0" fillId="0" borderId="4" xfId="0" applyBorder="1"/>
    <xf numFmtId="0" fontId="5" fillId="0" borderId="4" xfId="0" applyFont="1" applyBorder="1" applyAlignment="1">
      <alignment horizontal="right"/>
    </xf>
    <xf numFmtId="9" fontId="5" fillId="2" borderId="5" xfId="2" applyFont="1" applyFill="1" applyBorder="1" applyAlignment="1">
      <alignment horizontal="center"/>
    </xf>
    <xf numFmtId="164" fontId="7" fillId="0" borderId="0" xfId="1" applyNumberFormat="1" applyFont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7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9" fontId="5" fillId="2" borderId="8" xfId="2" applyFont="1" applyFill="1" applyBorder="1" applyAlignment="1">
      <alignment horizontal="center"/>
    </xf>
    <xf numFmtId="0" fontId="2" fillId="0" borderId="0" xfId="3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/>
    </xf>
    <xf numFmtId="164" fontId="2" fillId="0" borderId="4" xfId="3" applyNumberFormat="1" applyBorder="1" applyAlignment="1">
      <alignment vertical="center"/>
    </xf>
    <xf numFmtId="0" fontId="0" fillId="0" borderId="4" xfId="0" applyBorder="1" applyAlignment="1">
      <alignment horizontal="right"/>
    </xf>
    <xf numFmtId="0" fontId="0" fillId="0" borderId="5" xfId="0" applyBorder="1"/>
    <xf numFmtId="10" fontId="0" fillId="0" borderId="0" xfId="0" applyNumberFormat="1"/>
    <xf numFmtId="0" fontId="0" fillId="0" borderId="9" xfId="0" applyBorder="1"/>
    <xf numFmtId="0" fontId="6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164" fontId="6" fillId="2" borderId="0" xfId="1" applyNumberFormat="1" applyFont="1" applyFill="1" applyBorder="1"/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8" xfId="0" applyBorder="1"/>
    <xf numFmtId="165" fontId="0" fillId="2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0" fontId="0" fillId="2" borderId="0" xfId="2" applyNumberFormat="1" applyFont="1" applyFill="1" applyBorder="1"/>
    <xf numFmtId="165" fontId="6" fillId="0" borderId="0" xfId="2" applyNumberFormat="1" applyFont="1" applyBorder="1" applyAlignment="1">
      <alignment horizontal="center" vertical="center"/>
    </xf>
    <xf numFmtId="164" fontId="5" fillId="0" borderId="0" xfId="1" applyNumberFormat="1" applyFont="1" applyBorder="1"/>
    <xf numFmtId="0" fontId="4" fillId="0" borderId="0" xfId="0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44" fontId="0" fillId="0" borderId="0" xfId="0" applyNumberFormat="1" applyBorder="1"/>
    <xf numFmtId="0" fontId="0" fillId="0" borderId="6" xfId="0" applyBorder="1"/>
    <xf numFmtId="0" fontId="5" fillId="0" borderId="10" xfId="0" applyFont="1" applyBorder="1" applyAlignment="1">
      <alignment horizontal="center" vertical="center"/>
    </xf>
    <xf numFmtId="0" fontId="0" fillId="0" borderId="10" xfId="0" applyBorder="1"/>
    <xf numFmtId="0" fontId="4" fillId="0" borderId="10" xfId="0" applyFont="1" applyBorder="1" applyAlignment="1">
      <alignment horizontal="right"/>
    </xf>
    <xf numFmtId="164" fontId="5" fillId="0" borderId="10" xfId="1" applyNumberFormat="1" applyFont="1" applyBorder="1"/>
    <xf numFmtId="0" fontId="6" fillId="0" borderId="10" xfId="0" applyFont="1" applyBorder="1" applyAlignment="1">
      <alignment horizontal="center" vertical="center"/>
    </xf>
    <xf numFmtId="164" fontId="0" fillId="0" borderId="10" xfId="1" applyNumberFormat="1" applyFont="1" applyBorder="1"/>
    <xf numFmtId="164" fontId="0" fillId="0" borderId="10" xfId="0" applyNumberFormat="1" applyBorder="1"/>
    <xf numFmtId="44" fontId="0" fillId="0" borderId="10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4" fillId="0" borderId="0" xfId="0" quotePrefix="1" applyFont="1" applyBorder="1"/>
    <xf numFmtId="0" fontId="2" fillId="0" borderId="0" xfId="3" applyBorder="1" applyAlignment="1">
      <alignment horizontal="left"/>
    </xf>
    <xf numFmtId="44" fontId="4" fillId="0" borderId="0" xfId="0" applyNumberFormat="1" applyFont="1" applyBorder="1"/>
    <xf numFmtId="164" fontId="0" fillId="0" borderId="0" xfId="1" applyNumberFormat="1" applyFont="1" applyFill="1"/>
    <xf numFmtId="0" fontId="0" fillId="0" borderId="4" xfId="0" applyFill="1" applyBorder="1" applyAlignment="1">
      <alignment horizontal="center" vertical="center"/>
    </xf>
    <xf numFmtId="0" fontId="10" fillId="0" borderId="0" xfId="0" applyFont="1"/>
    <xf numFmtId="0" fontId="0" fillId="2" borderId="0" xfId="0" applyFill="1"/>
    <xf numFmtId="0" fontId="0" fillId="0" borderId="0" xfId="0" quotePrefix="1"/>
    <xf numFmtId="0" fontId="0" fillId="0" borderId="3" xfId="0" applyBorder="1"/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right"/>
    </xf>
    <xf numFmtId="10" fontId="0" fillId="0" borderId="12" xfId="0" applyNumberForma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 applyAlignment="1">
      <alignment horizontal="center" vertical="center"/>
    </xf>
    <xf numFmtId="164" fontId="4" fillId="0" borderId="0" xfId="1" applyNumberFormat="1" applyFont="1"/>
    <xf numFmtId="164" fontId="0" fillId="2" borderId="0" xfId="1" applyNumberFormat="1" applyFont="1" applyFill="1"/>
    <xf numFmtId="0" fontId="5" fillId="0" borderId="0" xfId="0" applyFont="1" applyBorder="1" applyAlignment="1">
      <alignment horizontal="left" vertical="center"/>
    </xf>
    <xf numFmtId="166" fontId="0" fillId="0" borderId="0" xfId="0" applyNumberFormat="1" applyBorder="1"/>
    <xf numFmtId="0" fontId="5" fillId="0" borderId="0" xfId="0" applyFont="1" applyBorder="1"/>
    <xf numFmtId="164" fontId="0" fillId="0" borderId="0" xfId="0" applyNumberFormat="1"/>
    <xf numFmtId="0" fontId="4" fillId="0" borderId="0" xfId="0" applyFont="1" applyBorder="1"/>
    <xf numFmtId="10" fontId="0" fillId="0" borderId="0" xfId="2" applyNumberFormat="1" applyFont="1"/>
    <xf numFmtId="0" fontId="4" fillId="2" borderId="0" xfId="0" applyFont="1" applyFill="1"/>
    <xf numFmtId="0" fontId="5" fillId="0" borderId="0" xfId="0" applyFont="1" applyAlignment="1">
      <alignment horizontal="right"/>
    </xf>
    <xf numFmtId="10" fontId="12" fillId="0" borderId="0" xfId="2" applyNumberFormat="1" applyFont="1" applyBorder="1"/>
    <xf numFmtId="10" fontId="0" fillId="0" borderId="13" xfId="0" applyNumberFormat="1" applyBorder="1" applyAlignment="1">
      <alignment horizontal="right"/>
    </xf>
    <xf numFmtId="10" fontId="0" fillId="0" borderId="2" xfId="2" applyNumberFormat="1" applyFont="1" applyFill="1" applyBorder="1"/>
    <xf numFmtId="0" fontId="0" fillId="0" borderId="0" xfId="0" applyAlignment="1">
      <alignment horizontal="left"/>
    </xf>
    <xf numFmtId="0" fontId="2" fillId="0" borderId="0" xfId="3" applyAlignment="1">
      <alignment horizontal="left"/>
    </xf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24180</xdr:colOff>
      <xdr:row>15</xdr:row>
      <xdr:rowOff>260106</xdr:rowOff>
    </xdr:from>
    <xdr:to>
      <xdr:col>19</xdr:col>
      <xdr:colOff>240791</xdr:colOff>
      <xdr:row>20</xdr:row>
      <xdr:rowOff>96092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715835-DB43-4432-8073-C3A8827C5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8545" y="2289664"/>
          <a:ext cx="6210034" cy="86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utsandbolts.mit.edu/resources/Financial%20Template%202021.xls" TargetMode="External"/><Relationship Id="rId1" Type="http://schemas.openxmlformats.org/officeDocument/2006/relationships/hyperlink" Target="mailto:jgh@mit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c.com/hr-outsourcing/best-hr-outsourcing-for-small-business-in-2017.html" TargetMode="External"/><Relationship Id="rId2" Type="http://schemas.openxmlformats.org/officeDocument/2006/relationships/hyperlink" Target="https://www.kff.org/health-costs/report/employer-health-benefits-annual-survey-archives/" TargetMode="External"/><Relationship Id="rId1" Type="http://schemas.openxmlformats.org/officeDocument/2006/relationships/hyperlink" Target="https://www.investopedia.com/2021-social-security-tax-limit-511683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oui.doleta.gov/unemploy/docs/factsheet/Tax_FactSheet.pdf" TargetMode="External"/><Relationship Id="rId4" Type="http://schemas.openxmlformats.org/officeDocument/2006/relationships/hyperlink" Target="https://oui.doleta.gov/unemploy/avg_employ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1F33-EFAA-4804-8EA0-3245E29B6F52}">
  <dimension ref="A1:A18"/>
  <sheetViews>
    <sheetView tabSelected="1" workbookViewId="0">
      <selection activeCell="A25" sqref="A25"/>
    </sheetView>
  </sheetViews>
  <sheetFormatPr defaultRowHeight="14.25" x14ac:dyDescent="0.2"/>
  <cols>
    <col min="1" max="1" width="66.875" customWidth="1"/>
  </cols>
  <sheetData>
    <row r="1" spans="1:1" ht="15" x14ac:dyDescent="0.25">
      <c r="A1" s="96" t="s">
        <v>50</v>
      </c>
    </row>
    <row r="3" spans="1:1" ht="42.75" x14ac:dyDescent="0.2">
      <c r="A3" s="95" t="s">
        <v>48</v>
      </c>
    </row>
    <row r="5" spans="1:1" ht="28.5" x14ac:dyDescent="0.2">
      <c r="A5" s="95" t="s">
        <v>47</v>
      </c>
    </row>
    <row r="7" spans="1:1" ht="28.5" x14ac:dyDescent="0.2">
      <c r="A7" s="95" t="s">
        <v>49</v>
      </c>
    </row>
    <row r="9" spans="1:1" ht="28.5" x14ac:dyDescent="0.2">
      <c r="A9" s="97" t="s">
        <v>51</v>
      </c>
    </row>
    <row r="11" spans="1:1" ht="42.75" x14ac:dyDescent="0.2">
      <c r="A11" s="95" t="s">
        <v>52</v>
      </c>
    </row>
    <row r="12" spans="1:1" x14ac:dyDescent="0.2">
      <c r="A12" s="95"/>
    </row>
    <row r="13" spans="1:1" x14ac:dyDescent="0.2">
      <c r="A13" s="95" t="s">
        <v>54</v>
      </c>
    </row>
    <row r="15" spans="1:1" x14ac:dyDescent="0.2">
      <c r="A15" s="11" t="s">
        <v>53</v>
      </c>
    </row>
    <row r="17" spans="1:1" x14ac:dyDescent="0.2">
      <c r="A17" t="s">
        <v>56</v>
      </c>
    </row>
    <row r="18" spans="1:1" x14ac:dyDescent="0.2">
      <c r="A18" s="11" t="s">
        <v>57</v>
      </c>
    </row>
  </sheetData>
  <hyperlinks>
    <hyperlink ref="A15" r:id="rId1" xr:uid="{B0EF313A-1647-46B4-953E-188BBF403F9F}"/>
    <hyperlink ref="A18" r:id="rId2" xr:uid="{BAF84F9F-68DB-40CD-AF77-ED897ADA500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7272C-3FC1-4AE1-BE05-2C9467901D15}">
  <dimension ref="A1:T28"/>
  <sheetViews>
    <sheetView zoomScale="130" zoomScaleNormal="130" workbookViewId="0">
      <selection activeCell="A3" sqref="A3"/>
    </sheetView>
  </sheetViews>
  <sheetFormatPr defaultRowHeight="14.25" x14ac:dyDescent="0.2"/>
  <cols>
    <col min="3" max="3" width="12.625" customWidth="1"/>
    <col min="4" max="4" width="11" customWidth="1"/>
    <col min="11" max="11" width="14.125" bestFit="1" customWidth="1"/>
    <col min="12" max="12" width="12.375" customWidth="1"/>
    <col min="15" max="15" width="12" customWidth="1"/>
  </cols>
  <sheetData>
    <row r="1" spans="1:20" ht="15.75" x14ac:dyDescent="0.25">
      <c r="A1" s="69" t="s">
        <v>33</v>
      </c>
    </row>
    <row r="2" spans="1:20" x14ac:dyDescent="0.2">
      <c r="A2" t="s">
        <v>34</v>
      </c>
    </row>
    <row r="3" spans="1:20" x14ac:dyDescent="0.2">
      <c r="A3" t="s">
        <v>55</v>
      </c>
    </row>
    <row r="4" spans="1:20" x14ac:dyDescent="0.2">
      <c r="A4" s="70"/>
      <c r="B4" s="71" t="s">
        <v>35</v>
      </c>
    </row>
    <row r="7" spans="1:20" ht="15.75" x14ac:dyDescent="0.25">
      <c r="A7" s="1" t="s">
        <v>0</v>
      </c>
      <c r="B7" s="2"/>
      <c r="F7" s="3"/>
      <c r="H7" s="4"/>
      <c r="I7" s="5"/>
      <c r="K7" s="6"/>
      <c r="L7" s="7"/>
      <c r="M7" s="7"/>
      <c r="N7" s="8"/>
      <c r="O7" s="7"/>
      <c r="R7" s="9"/>
    </row>
    <row r="8" spans="1:20" x14ac:dyDescent="0.2">
      <c r="A8" s="2"/>
      <c r="B8" s="2" t="s">
        <v>1</v>
      </c>
      <c r="F8" s="3"/>
      <c r="H8" s="4"/>
      <c r="I8" s="5"/>
      <c r="K8" s="6"/>
      <c r="L8" s="7"/>
      <c r="M8" s="7"/>
      <c r="N8" s="8"/>
      <c r="O8" s="7"/>
      <c r="R8" s="9"/>
    </row>
    <row r="9" spans="1:20" x14ac:dyDescent="0.2">
      <c r="A9" s="2"/>
      <c r="B9" s="2"/>
      <c r="C9" s="4" t="s">
        <v>2</v>
      </c>
      <c r="D9" s="10">
        <v>6.2E-2</v>
      </c>
      <c r="E9" s="11" t="s">
        <v>3</v>
      </c>
      <c r="F9" s="3"/>
      <c r="H9" s="4"/>
      <c r="I9" s="5"/>
      <c r="K9" s="6"/>
      <c r="L9" s="7"/>
      <c r="M9" s="7"/>
      <c r="N9" s="8"/>
      <c r="O9" s="7"/>
      <c r="R9" s="9"/>
    </row>
    <row r="10" spans="1:20" x14ac:dyDescent="0.2">
      <c r="A10" s="2"/>
      <c r="B10" s="2"/>
      <c r="C10" s="4" t="s">
        <v>4</v>
      </c>
      <c r="D10" s="12">
        <v>1.4500000000000001E-2</v>
      </c>
      <c r="E10" s="2" t="s">
        <v>5</v>
      </c>
      <c r="F10" s="3"/>
      <c r="H10" s="4"/>
      <c r="I10" s="5"/>
      <c r="K10" s="6"/>
      <c r="L10" s="7"/>
      <c r="M10" s="7"/>
      <c r="N10" s="8"/>
      <c r="O10" s="7"/>
      <c r="R10" s="9"/>
      <c r="T10" s="93"/>
    </row>
    <row r="11" spans="1:20" x14ac:dyDescent="0.2">
      <c r="B11" s="2"/>
      <c r="C11" s="4" t="s">
        <v>6</v>
      </c>
      <c r="D11" s="92">
        <f>S13</f>
        <v>4.5491655266757872E-3</v>
      </c>
      <c r="F11" s="3"/>
      <c r="G11" s="77" t="s">
        <v>36</v>
      </c>
      <c r="H11" s="42">
        <v>0.06</v>
      </c>
      <c r="I11" s="78" t="s">
        <v>37</v>
      </c>
      <c r="J11" s="79">
        <f>H11-J12</f>
        <v>2.5899999999999999E-2</v>
      </c>
      <c r="K11" s="80" t="s">
        <v>38</v>
      </c>
      <c r="L11" s="81">
        <v>7000</v>
      </c>
      <c r="M11" s="82" t="s">
        <v>39</v>
      </c>
      <c r="N11" s="83">
        <f>J11*L11</f>
        <v>181.29999999999998</v>
      </c>
      <c r="O11" s="84" t="str">
        <f>CONCATENATE(" x ",I16," employees=")</f>
        <v xml:space="preserve"> x 24 employees=</v>
      </c>
      <c r="P11" s="85">
        <f>I16*N11</f>
        <v>4351.2</v>
      </c>
      <c r="Q11" s="86" t="s">
        <v>40</v>
      </c>
      <c r="S11" s="87">
        <f>P11/K21</f>
        <v>1.1904787961696307E-3</v>
      </c>
      <c r="T11" s="94" t="s">
        <v>41</v>
      </c>
    </row>
    <row r="12" spans="1:20" ht="15" thickBot="1" x14ac:dyDescent="0.25">
      <c r="B12" s="2"/>
      <c r="C12" s="4"/>
      <c r="D12" s="92"/>
      <c r="F12" s="3"/>
      <c r="G12" s="4" t="s">
        <v>42</v>
      </c>
      <c r="H12" s="88" t="s">
        <v>43</v>
      </c>
      <c r="I12" s="89" t="s">
        <v>44</v>
      </c>
      <c r="J12" s="42">
        <v>3.4099999999999998E-2</v>
      </c>
      <c r="K12" s="80" t="s">
        <v>38</v>
      </c>
      <c r="L12" s="81">
        <v>15000</v>
      </c>
      <c r="M12" s="82" t="s">
        <v>39</v>
      </c>
      <c r="N12" s="83">
        <f>J12*L12</f>
        <v>511.5</v>
      </c>
      <c r="O12" s="84" t="str">
        <f>CONCATENATE(" x ",I16," employees=")</f>
        <v xml:space="preserve"> x 24 employees=</v>
      </c>
      <c r="P12" s="85">
        <f>I16*N12</f>
        <v>12276</v>
      </c>
      <c r="Q12" s="86" t="s">
        <v>40</v>
      </c>
      <c r="S12" s="90">
        <f>P12/K21</f>
        <v>3.358686730506156E-3</v>
      </c>
      <c r="T12" s="94" t="s">
        <v>45</v>
      </c>
    </row>
    <row r="13" spans="1:20" ht="15" thickBot="1" x14ac:dyDescent="0.25">
      <c r="B13" s="2"/>
      <c r="C13" s="4" t="s">
        <v>7</v>
      </c>
      <c r="D13" s="12">
        <v>2.5000000000000001E-3</v>
      </c>
      <c r="F13" s="3"/>
      <c r="G13" s="3"/>
      <c r="I13" s="4"/>
      <c r="J13" s="5"/>
      <c r="L13" s="6"/>
      <c r="M13" s="7"/>
      <c r="N13" s="7"/>
      <c r="P13" s="7"/>
      <c r="S13" s="91">
        <f>S11+S12</f>
        <v>4.5491655266757872E-3</v>
      </c>
    </row>
    <row r="14" spans="1:20" ht="15" x14ac:dyDescent="0.2">
      <c r="C14" s="13" t="s">
        <v>8</v>
      </c>
      <c r="D14" s="75">
        <f>H14*H15</f>
        <v>4.4999999999999998E-2</v>
      </c>
      <c r="E14" s="14"/>
      <c r="F14" s="14"/>
      <c r="G14" s="15" t="s">
        <v>9</v>
      </c>
      <c r="H14" s="16">
        <v>0.75</v>
      </c>
      <c r="I14" s="17"/>
      <c r="K14" s="6"/>
      <c r="L14" s="7"/>
      <c r="M14" s="7"/>
      <c r="N14" s="8"/>
      <c r="O14" s="7"/>
      <c r="R14" s="9"/>
    </row>
    <row r="15" spans="1:20" x14ac:dyDescent="0.2">
      <c r="C15" s="18"/>
      <c r="D15" s="19"/>
      <c r="E15" s="7"/>
      <c r="F15" s="20"/>
      <c r="G15" s="21" t="s">
        <v>10</v>
      </c>
      <c r="H15" s="22">
        <v>0.06</v>
      </c>
      <c r="K15" s="6"/>
      <c r="L15" s="7"/>
      <c r="M15" s="23"/>
      <c r="N15" s="8"/>
      <c r="O15" s="7"/>
      <c r="R15" s="9"/>
    </row>
    <row r="16" spans="1:20" ht="23.25" thickBot="1" x14ac:dyDescent="0.25">
      <c r="A16" s="24"/>
      <c r="B16" s="24"/>
      <c r="C16" s="25" t="s">
        <v>11</v>
      </c>
      <c r="D16" s="76">
        <f>K22</f>
        <v>6.6567004103967181E-2</v>
      </c>
      <c r="E16" s="26"/>
      <c r="F16" s="27"/>
      <c r="G16" s="26"/>
      <c r="H16" s="28" t="s">
        <v>12</v>
      </c>
      <c r="I16" s="68">
        <v>24</v>
      </c>
      <c r="J16" s="29" t="s">
        <v>13</v>
      </c>
      <c r="K16" s="29" t="s">
        <v>14</v>
      </c>
      <c r="L16" s="72"/>
      <c r="M16" s="30" t="s">
        <v>15</v>
      </c>
      <c r="N16" s="31" t="s">
        <v>16</v>
      </c>
      <c r="O16" s="14"/>
      <c r="P16" s="14"/>
      <c r="Q16" s="14"/>
      <c r="R16" s="32"/>
      <c r="S16" s="33"/>
    </row>
    <row r="17" spans="2:19" ht="15" thickTop="1" x14ac:dyDescent="0.2">
      <c r="C17" s="4" t="s">
        <v>17</v>
      </c>
      <c r="D17" s="34">
        <f>SUM(D9:D16)</f>
        <v>0.19511616963064296</v>
      </c>
      <c r="E17" s="35"/>
      <c r="F17" s="20"/>
      <c r="G17" s="7"/>
      <c r="H17" s="36" t="s">
        <v>18</v>
      </c>
      <c r="I17" s="37">
        <v>9</v>
      </c>
      <c r="J17" s="38">
        <v>21342</v>
      </c>
      <c r="K17" s="39">
        <f>I17*J17</f>
        <v>192078</v>
      </c>
      <c r="L17" s="35"/>
      <c r="M17" s="7"/>
      <c r="N17" s="8"/>
      <c r="O17" s="7"/>
      <c r="P17" s="7"/>
      <c r="Q17" s="7"/>
      <c r="R17" s="40"/>
      <c r="S17" s="41"/>
    </row>
    <row r="18" spans="2:19" x14ac:dyDescent="0.2">
      <c r="C18" s="4" t="s">
        <v>19</v>
      </c>
      <c r="D18" s="42">
        <v>0.05</v>
      </c>
      <c r="E18" s="35"/>
      <c r="F18" s="20"/>
      <c r="G18" s="7"/>
      <c r="H18" s="36" t="s">
        <v>20</v>
      </c>
      <c r="I18" s="43">
        <f>I16-I17</f>
        <v>15</v>
      </c>
      <c r="J18" s="38">
        <v>7470</v>
      </c>
      <c r="K18" s="44">
        <f>I18*J18</f>
        <v>112050</v>
      </c>
      <c r="L18" s="35"/>
      <c r="M18" s="7"/>
      <c r="N18" s="8"/>
      <c r="O18" s="7"/>
      <c r="P18" s="7"/>
      <c r="Q18" s="7"/>
      <c r="R18" s="40"/>
      <c r="S18" s="41"/>
    </row>
    <row r="19" spans="2:19" x14ac:dyDescent="0.2">
      <c r="C19" s="4"/>
      <c r="E19" s="35"/>
      <c r="F19" s="20"/>
      <c r="G19" s="7"/>
      <c r="H19" s="7"/>
      <c r="I19" s="7"/>
      <c r="J19" s="7"/>
      <c r="K19" s="39">
        <f>SUM(K17:K18)</f>
        <v>304128</v>
      </c>
      <c r="L19" s="35"/>
      <c r="M19" s="7"/>
      <c r="N19" s="8"/>
      <c r="O19" s="7"/>
      <c r="P19" s="7"/>
      <c r="Q19" s="7"/>
      <c r="R19" s="40"/>
      <c r="S19" s="41"/>
    </row>
    <row r="20" spans="2:19" x14ac:dyDescent="0.2">
      <c r="C20" s="4"/>
      <c r="E20" s="35"/>
      <c r="F20" s="20"/>
      <c r="G20" s="7"/>
      <c r="H20" s="21"/>
      <c r="I20" s="36" t="s">
        <v>21</v>
      </c>
      <c r="J20" s="45">
        <v>0.8</v>
      </c>
      <c r="K20" s="39">
        <f>K19*J20</f>
        <v>243302.40000000002</v>
      </c>
      <c r="L20" s="35"/>
      <c r="M20" s="7"/>
      <c r="N20" s="8"/>
      <c r="O20" s="7"/>
      <c r="P20" s="7"/>
      <c r="Q20" s="7"/>
      <c r="R20" s="40"/>
      <c r="S20" s="41"/>
    </row>
    <row r="21" spans="2:19" x14ac:dyDescent="0.2">
      <c r="C21" s="4"/>
      <c r="E21" s="35"/>
      <c r="F21" s="20"/>
      <c r="G21" s="7"/>
      <c r="H21" s="21"/>
      <c r="I21" s="7"/>
      <c r="J21" s="21" t="s">
        <v>46</v>
      </c>
      <c r="K21" s="67">
        <v>3655000</v>
      </c>
      <c r="L21" s="35"/>
      <c r="M21" s="7"/>
      <c r="N21" s="8"/>
      <c r="O21" s="7"/>
      <c r="P21" s="7"/>
      <c r="Q21" s="7"/>
      <c r="R21" s="40"/>
      <c r="S21" s="41"/>
    </row>
    <row r="22" spans="2:19" x14ac:dyDescent="0.2">
      <c r="C22" s="4"/>
      <c r="E22" s="35"/>
      <c r="F22" s="20"/>
      <c r="G22" s="7"/>
      <c r="H22" s="21"/>
      <c r="I22" s="7"/>
      <c r="J22" s="21" t="s">
        <v>22</v>
      </c>
      <c r="K22" s="46">
        <f>K20/K21</f>
        <v>6.6567004103967181E-2</v>
      </c>
      <c r="L22" s="35"/>
      <c r="M22" s="7"/>
      <c r="N22" s="8"/>
      <c r="O22" s="7"/>
      <c r="P22" s="7"/>
      <c r="Q22" s="7"/>
      <c r="R22" s="40"/>
      <c r="S22" s="41"/>
    </row>
    <row r="23" spans="2:19" x14ac:dyDescent="0.2">
      <c r="B23" s="2"/>
      <c r="E23" s="35"/>
      <c r="F23" s="20"/>
      <c r="G23" s="7"/>
      <c r="H23" s="21"/>
      <c r="I23" s="47"/>
      <c r="J23" s="7"/>
      <c r="K23" s="6"/>
      <c r="L23" s="73" t="s">
        <v>23</v>
      </c>
      <c r="M23" s="49" t="s">
        <v>24</v>
      </c>
      <c r="N23" s="50" t="s">
        <v>25</v>
      </c>
      <c r="O23" s="6" t="s">
        <v>26</v>
      </c>
      <c r="P23" s="7"/>
      <c r="Q23" s="7"/>
      <c r="R23" s="40"/>
      <c r="S23" s="41"/>
    </row>
    <row r="24" spans="2:19" x14ac:dyDescent="0.2">
      <c r="B24" s="2"/>
      <c r="E24" s="35"/>
      <c r="F24" s="20"/>
      <c r="G24" s="7"/>
      <c r="H24" s="21"/>
      <c r="I24" s="47"/>
      <c r="J24" s="7"/>
      <c r="K24" s="6"/>
      <c r="L24" s="73" t="s">
        <v>27</v>
      </c>
      <c r="M24" s="51">
        <v>1243</v>
      </c>
      <c r="N24" s="8">
        <v>7470</v>
      </c>
      <c r="O24" s="52">
        <f>(N24-M24)/N24</f>
        <v>0.83360107095046854</v>
      </c>
      <c r="P24" s="7"/>
      <c r="Q24" s="7"/>
      <c r="R24" s="40"/>
      <c r="S24" s="41"/>
    </row>
    <row r="25" spans="2:19" x14ac:dyDescent="0.2">
      <c r="B25" s="2"/>
      <c r="E25" s="53"/>
      <c r="F25" s="54"/>
      <c r="G25" s="55"/>
      <c r="H25" s="56"/>
      <c r="I25" s="57"/>
      <c r="J25" s="55"/>
      <c r="K25" s="58"/>
      <c r="L25" s="74" t="s">
        <v>28</v>
      </c>
      <c r="M25" s="59">
        <v>5588</v>
      </c>
      <c r="N25" s="60">
        <v>21342</v>
      </c>
      <c r="O25" s="61">
        <f>(N25-M25)/N25</f>
        <v>0.73816886889701061</v>
      </c>
      <c r="P25" s="55"/>
      <c r="Q25" s="55"/>
      <c r="R25" s="62"/>
      <c r="S25" s="63"/>
    </row>
    <row r="26" spans="2:19" x14ac:dyDescent="0.2">
      <c r="B26" s="2"/>
      <c r="E26" s="7"/>
      <c r="F26" s="20"/>
      <c r="G26" s="7"/>
      <c r="H26" s="21"/>
      <c r="I26" s="47"/>
      <c r="J26" s="7"/>
      <c r="K26" s="6"/>
      <c r="L26" s="48"/>
      <c r="M26" s="51"/>
      <c r="N26" s="8"/>
      <c r="O26" s="52"/>
      <c r="P26" s="7"/>
      <c r="Q26" s="7"/>
      <c r="R26" s="40"/>
      <c r="S26" s="7"/>
    </row>
    <row r="27" spans="2:19" x14ac:dyDescent="0.2">
      <c r="C27" s="4" t="s">
        <v>29</v>
      </c>
      <c r="D27" s="42">
        <v>2.5000000000000001E-2</v>
      </c>
      <c r="E27" s="64" t="s">
        <v>30</v>
      </c>
      <c r="F27" s="20"/>
      <c r="G27" s="7"/>
      <c r="I27" s="65" t="s">
        <v>31</v>
      </c>
      <c r="J27" s="7"/>
      <c r="K27" s="6"/>
      <c r="L27" s="48"/>
      <c r="M27" s="51"/>
      <c r="N27" s="8"/>
      <c r="O27" s="66" t="s">
        <v>32</v>
      </c>
      <c r="P27" s="7"/>
      <c r="Q27" s="7"/>
      <c r="R27" s="40"/>
      <c r="S27" s="7"/>
    </row>
    <row r="28" spans="2:19" x14ac:dyDescent="0.2">
      <c r="B28" s="2"/>
      <c r="E28" s="23"/>
      <c r="F28" s="20"/>
      <c r="G28" s="7"/>
      <c r="H28" s="21"/>
      <c r="I28" s="47"/>
      <c r="J28" s="7"/>
      <c r="K28" s="6"/>
      <c r="L28" s="48"/>
      <c r="M28" s="51"/>
      <c r="N28" s="8"/>
      <c r="O28" s="52"/>
      <c r="P28" s="7"/>
      <c r="Q28" s="7"/>
      <c r="R28" s="40"/>
      <c r="S28" s="7"/>
    </row>
  </sheetData>
  <hyperlinks>
    <hyperlink ref="E9" r:id="rId1" xr:uid="{3F18A14D-E489-4CF7-B2E0-FE9FC0EDDD54}"/>
    <hyperlink ref="N16" r:id="rId2" xr:uid="{BE17CB5A-9FED-4A33-923A-529565553112}"/>
    <hyperlink ref="I27" r:id="rId3" xr:uid="{9B75E845-8D00-45F1-B12A-52B0578BB6E1}"/>
    <hyperlink ref="T12" r:id="rId4" xr:uid="{E6C5C552-BF68-484D-A762-339BB0F5AE21}"/>
    <hyperlink ref="T11" r:id="rId5" xr:uid="{138E5287-9700-42A5-85AE-FC73181CC0A2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Hadzima</dc:creator>
  <cp:lastModifiedBy>Joe Hadzima</cp:lastModifiedBy>
  <dcterms:created xsi:type="dcterms:W3CDTF">2022-03-23T20:03:40Z</dcterms:created>
  <dcterms:modified xsi:type="dcterms:W3CDTF">2022-03-26T19:19:42Z</dcterms:modified>
</cp:coreProperties>
</file>